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<sst xmlns="http://schemas.openxmlformats.org/spreadsheetml/2006/main" count="362" uniqueCount="85">
  <si>
    <t>附件4</t>
  </si>
  <si>
    <t>2016年度台湾、港澳及华侨学生奖学金推荐名单汇总表</t>
  </si>
  <si>
    <t>序号</t>
  </si>
  <si>
    <t>学号</t>
  </si>
  <si>
    <t>姓名</t>
  </si>
  <si>
    <t>性别</t>
  </si>
  <si>
    <t>出生日期</t>
  </si>
  <si>
    <t>学院</t>
  </si>
  <si>
    <t>专业</t>
  </si>
  <si>
    <t>年级</t>
  </si>
  <si>
    <t>学生类别（台湾/香港/澳门/华侨）</t>
  </si>
  <si>
    <t>申请等级</t>
  </si>
  <si>
    <t>学年平均绩点</t>
  </si>
  <si>
    <t>班级排名</t>
  </si>
  <si>
    <t>班级人数</t>
  </si>
  <si>
    <t>成绩在班级的排名比例</t>
  </si>
  <si>
    <t>综测成绩</t>
  </si>
  <si>
    <t>综测在班级的排名比例</t>
  </si>
  <si>
    <t>社区表现分是否合格</t>
  </si>
  <si>
    <t>推荐等级</t>
  </si>
  <si>
    <t>备注</t>
  </si>
  <si>
    <t>高伟杰</t>
  </si>
  <si>
    <t>男</t>
  </si>
  <si>
    <t>土木工程学院</t>
  </si>
  <si>
    <t>土木工程</t>
  </si>
  <si>
    <t>香港</t>
  </si>
  <si>
    <t>二等奖</t>
  </si>
  <si>
    <t>合格</t>
  </si>
  <si>
    <t>一等奖</t>
  </si>
  <si>
    <t>朱啟成</t>
  </si>
  <si>
    <t>澳門</t>
  </si>
  <si>
    <t>赖光彬</t>
  </si>
  <si>
    <t>金诚轶</t>
  </si>
  <si>
    <t>华侨</t>
  </si>
  <si>
    <t>刘君毅</t>
  </si>
  <si>
    <t>澳门</t>
  </si>
  <si>
    <t>赵健恒</t>
  </si>
  <si>
    <t>陈善文</t>
  </si>
  <si>
    <t>施鸿溢</t>
  </si>
  <si>
    <t>王俊轩</t>
  </si>
  <si>
    <t>梁啟能</t>
  </si>
  <si>
    <t>丁润杰</t>
  </si>
  <si>
    <t>楊清凱</t>
  </si>
  <si>
    <t>土木工程學院</t>
  </si>
  <si>
    <t>一等獎</t>
  </si>
  <si>
    <t>林家诚</t>
  </si>
  <si>
    <t>三等奖</t>
  </si>
  <si>
    <t>杨卓越</t>
  </si>
  <si>
    <t>女</t>
  </si>
  <si>
    <t>工程管理</t>
  </si>
  <si>
    <t>张亿滨</t>
  </si>
  <si>
    <t>冯浩联</t>
  </si>
  <si>
    <t>冼睿亨</t>
  </si>
  <si>
    <t>李嘉铭</t>
  </si>
  <si>
    <t>苏志</t>
  </si>
  <si>
    <t>朱勋挺</t>
  </si>
  <si>
    <t>周伟亮</t>
  </si>
  <si>
    <t>林佳鑫</t>
  </si>
  <si>
    <t>文智豐</t>
  </si>
  <si>
    <t>城市地下空間工程</t>
  </si>
  <si>
    <t>陈建城</t>
  </si>
  <si>
    <t>王伟伦</t>
  </si>
  <si>
    <t>勞智浩</t>
  </si>
  <si>
    <t>杨志</t>
  </si>
  <si>
    <t>陳逸燊</t>
  </si>
  <si>
    <t>1312115015</t>
  </si>
  <si>
    <t>江柏豪</t>
  </si>
  <si>
    <t>2.64</t>
  </si>
  <si>
    <t>46</t>
  </si>
  <si>
    <t>洪伟麟</t>
  </si>
  <si>
    <t>刘鹏</t>
  </si>
  <si>
    <t>彭丽儿</t>
  </si>
  <si>
    <t>温俊贤</t>
  </si>
  <si>
    <t>孙杰豪</t>
  </si>
  <si>
    <t>陈锦棠</t>
  </si>
  <si>
    <t>洪明佶</t>
  </si>
  <si>
    <t>留铭贤</t>
  </si>
  <si>
    <t>陈启宏</t>
  </si>
  <si>
    <t>李健龙</t>
  </si>
  <si>
    <t>钟沛荣</t>
  </si>
  <si>
    <t>杜鸣丰</t>
  </si>
  <si>
    <t>1312115008</t>
  </si>
  <si>
    <t>邓岚</t>
  </si>
  <si>
    <t>本表请于12月23日12:00前发送至：hqujwsk@126.com(请标注主题：XX学院 台湾、港澳及华侨学生奖学金推荐名单汇总表)。</t>
  </si>
  <si>
    <t>填报人签名：                   学院签章：                                      2016年12月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</si>
</sst>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4" fontId="1" fillId="0" borderId="11" xfId="63" applyNumberFormat="1" applyFont="1" applyFill="1" applyBorder="1" applyAlignment="1">
      <alignment horizontal="center" vertical="center"/>
      <protection/>
    </xf>
    <xf numFmtId="14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4" fontId="1" fillId="0" borderId="11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76" fontId="1" fillId="0" borderId="11" xfId="63" applyNumberFormat="1" applyFont="1" applyFill="1" applyBorder="1" applyAlignment="1">
      <alignment horizontal="center" vertical="center" wrapText="1"/>
      <protection/>
    </xf>
    <xf numFmtId="10" fontId="1" fillId="0" borderId="11" xfId="63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1" fillId="0" borderId="11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10" fontId="3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0" fontId="5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5.50390625" style="3" bestFit="1" customWidth="1"/>
    <col min="2" max="2" width="12.75390625" style="3" customWidth="1"/>
    <col min="3" max="3" width="9.75390625" style="3" customWidth="1"/>
    <col min="4" max="4" width="6.00390625" style="3" customWidth="1"/>
    <col min="5" max="5" width="13.125" style="3" customWidth="1"/>
    <col min="6" max="6" width="14.50390625" style="3" customWidth="1"/>
    <col min="7" max="7" width="10.25390625" style="3" customWidth="1"/>
    <col min="8" max="8" width="7.125" style="3" customWidth="1"/>
    <col min="9" max="9" width="13.00390625" style="3" customWidth="1"/>
    <col min="10" max="13" width="9.00390625" style="3" customWidth="1"/>
    <col min="14" max="14" width="11.125" style="3" bestFit="1" customWidth="1"/>
    <col min="15" max="15" width="9.00390625" style="4" customWidth="1"/>
    <col min="16" max="16" width="11.125" style="5" bestFit="1" customWidth="1"/>
    <col min="17" max="16384" width="9.00390625" style="3" customWidth="1"/>
  </cols>
  <sheetData>
    <row r="1" spans="1:4" ht="14.25">
      <c r="A1" s="6" t="s">
        <v>0</v>
      </c>
      <c r="B1" s="6"/>
      <c r="C1" s="6"/>
      <c r="D1" s="6"/>
    </row>
    <row r="2" spans="1:18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"/>
      <c r="P2" s="23"/>
      <c r="Q2" s="7"/>
      <c r="R2" s="7"/>
    </row>
    <row r="3" spans="1:19" ht="50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4" t="s">
        <v>16</v>
      </c>
      <c r="P3" s="9" t="s">
        <v>17</v>
      </c>
      <c r="Q3" s="9" t="s">
        <v>18</v>
      </c>
      <c r="R3" s="42" t="s">
        <v>19</v>
      </c>
      <c r="S3" s="43" t="s">
        <v>20</v>
      </c>
    </row>
    <row r="4" spans="1:19" s="1" customFormat="1" ht="19.5" customHeight="1">
      <c r="A4" s="10">
        <v>1</v>
      </c>
      <c r="B4" s="11">
        <v>1512115007</v>
      </c>
      <c r="C4" s="11" t="s">
        <v>21</v>
      </c>
      <c r="D4" s="10" t="s">
        <v>22</v>
      </c>
      <c r="E4" s="12">
        <v>34884</v>
      </c>
      <c r="F4" s="10" t="s">
        <v>23</v>
      </c>
      <c r="G4" s="10" t="s">
        <v>24</v>
      </c>
      <c r="H4" s="10">
        <v>2015</v>
      </c>
      <c r="I4" s="10" t="s">
        <v>25</v>
      </c>
      <c r="J4" s="10" t="s">
        <v>26</v>
      </c>
      <c r="K4" s="10">
        <v>3.7</v>
      </c>
      <c r="L4" s="10">
        <v>11</v>
      </c>
      <c r="M4" s="10">
        <v>37</v>
      </c>
      <c r="N4" s="25">
        <f>L4/M4</f>
        <v>0.2972972972972973</v>
      </c>
      <c r="O4" s="26">
        <v>75.66</v>
      </c>
      <c r="P4" s="25">
        <f>16/37</f>
        <v>0.43243243243243246</v>
      </c>
      <c r="Q4" s="10" t="s">
        <v>27</v>
      </c>
      <c r="R4" s="44" t="s">
        <v>28</v>
      </c>
      <c r="S4" s="10"/>
    </row>
    <row r="5" spans="1:19" s="1" customFormat="1" ht="19.5" customHeight="1">
      <c r="A5" s="10">
        <v>2</v>
      </c>
      <c r="B5" s="11">
        <v>1412115043</v>
      </c>
      <c r="C5" s="11" t="s">
        <v>29</v>
      </c>
      <c r="D5" s="10" t="s">
        <v>22</v>
      </c>
      <c r="E5" s="12">
        <v>34406</v>
      </c>
      <c r="F5" s="10" t="s">
        <v>23</v>
      </c>
      <c r="G5" s="10" t="s">
        <v>24</v>
      </c>
      <c r="H5" s="10">
        <v>2014</v>
      </c>
      <c r="I5" s="10" t="s">
        <v>30</v>
      </c>
      <c r="J5" s="10" t="s">
        <v>28</v>
      </c>
      <c r="K5" s="10">
        <v>3.62</v>
      </c>
      <c r="L5" s="10">
        <v>10</v>
      </c>
      <c r="M5" s="10">
        <v>42</v>
      </c>
      <c r="N5" s="25">
        <f aca="true" t="shared" si="0" ref="N5:N52">L5/M5</f>
        <v>0.23809523809523808</v>
      </c>
      <c r="O5" s="26">
        <v>77.46</v>
      </c>
      <c r="P5" s="25">
        <f>12/42</f>
        <v>0.2857142857142857</v>
      </c>
      <c r="Q5" s="10" t="s">
        <v>27</v>
      </c>
      <c r="R5" s="44" t="s">
        <v>28</v>
      </c>
      <c r="S5" s="10"/>
    </row>
    <row r="6" spans="1:19" s="1" customFormat="1" ht="19.5" customHeight="1">
      <c r="A6" s="10">
        <v>3</v>
      </c>
      <c r="B6" s="11">
        <v>1512111016</v>
      </c>
      <c r="C6" s="11" t="s">
        <v>31</v>
      </c>
      <c r="D6" s="10" t="s">
        <v>22</v>
      </c>
      <c r="E6" s="12">
        <v>34896</v>
      </c>
      <c r="F6" s="10" t="s">
        <v>23</v>
      </c>
      <c r="G6" s="10" t="s">
        <v>24</v>
      </c>
      <c r="H6" s="10">
        <v>2015</v>
      </c>
      <c r="I6" s="10" t="s">
        <v>25</v>
      </c>
      <c r="J6" s="10" t="s">
        <v>28</v>
      </c>
      <c r="K6" s="10">
        <v>3.56</v>
      </c>
      <c r="L6" s="10">
        <v>16</v>
      </c>
      <c r="M6" s="10">
        <v>41</v>
      </c>
      <c r="N6" s="25">
        <f t="shared" si="0"/>
        <v>0.3902439024390244</v>
      </c>
      <c r="O6" s="26">
        <v>72.74</v>
      </c>
      <c r="P6" s="25">
        <f>20/41</f>
        <v>0.4878048780487805</v>
      </c>
      <c r="Q6" s="10" t="s">
        <v>27</v>
      </c>
      <c r="R6" s="44" t="s">
        <v>28</v>
      </c>
      <c r="S6" s="10"/>
    </row>
    <row r="7" spans="1:19" s="1" customFormat="1" ht="19.5" customHeight="1">
      <c r="A7" s="10">
        <v>4</v>
      </c>
      <c r="B7" s="11">
        <v>1312112045</v>
      </c>
      <c r="C7" s="11" t="s">
        <v>32</v>
      </c>
      <c r="D7" s="10" t="s">
        <v>22</v>
      </c>
      <c r="E7" s="12">
        <v>34052</v>
      </c>
      <c r="F7" s="10" t="s">
        <v>23</v>
      </c>
      <c r="G7" s="10" t="s">
        <v>24</v>
      </c>
      <c r="H7" s="10">
        <v>2013</v>
      </c>
      <c r="I7" s="10" t="s">
        <v>33</v>
      </c>
      <c r="J7" s="27" t="s">
        <v>28</v>
      </c>
      <c r="K7" s="27">
        <v>3.47</v>
      </c>
      <c r="L7" s="27">
        <v>10</v>
      </c>
      <c r="M7" s="27">
        <v>48</v>
      </c>
      <c r="N7" s="25">
        <f t="shared" si="0"/>
        <v>0.20833333333333334</v>
      </c>
      <c r="O7" s="28">
        <v>73.76</v>
      </c>
      <c r="P7" s="29">
        <f>13/48</f>
        <v>0.2708333333333333</v>
      </c>
      <c r="Q7" s="27" t="s">
        <v>27</v>
      </c>
      <c r="R7" s="44" t="s">
        <v>28</v>
      </c>
      <c r="S7" s="10"/>
    </row>
    <row r="8" spans="1:19" s="1" customFormat="1" ht="19.5" customHeight="1">
      <c r="A8" s="10">
        <v>5</v>
      </c>
      <c r="B8" s="11">
        <v>1512111043</v>
      </c>
      <c r="C8" s="11" t="s">
        <v>34</v>
      </c>
      <c r="D8" s="10" t="s">
        <v>22</v>
      </c>
      <c r="E8" s="12">
        <v>35048</v>
      </c>
      <c r="F8" s="10" t="s">
        <v>23</v>
      </c>
      <c r="G8" s="10" t="s">
        <v>24</v>
      </c>
      <c r="H8" s="10">
        <v>2015</v>
      </c>
      <c r="I8" s="10" t="s">
        <v>35</v>
      </c>
      <c r="J8" s="10" t="s">
        <v>28</v>
      </c>
      <c r="K8" s="10">
        <v>3.45</v>
      </c>
      <c r="L8" s="10">
        <v>17</v>
      </c>
      <c r="M8" s="10">
        <v>41</v>
      </c>
      <c r="N8" s="25">
        <f t="shared" si="0"/>
        <v>0.4146341463414634</v>
      </c>
      <c r="O8" s="26">
        <v>73.85</v>
      </c>
      <c r="P8" s="25">
        <f>16/41</f>
        <v>0.3902439024390244</v>
      </c>
      <c r="Q8" s="10" t="s">
        <v>27</v>
      </c>
      <c r="R8" s="44" t="s">
        <v>28</v>
      </c>
      <c r="S8" s="10"/>
    </row>
    <row r="9" spans="1:19" s="1" customFormat="1" ht="19.5" customHeight="1">
      <c r="A9" s="10">
        <v>6</v>
      </c>
      <c r="B9" s="11">
        <v>1512112041</v>
      </c>
      <c r="C9" s="11" t="s">
        <v>36</v>
      </c>
      <c r="D9" s="10" t="s">
        <v>22</v>
      </c>
      <c r="E9" s="12">
        <v>35998</v>
      </c>
      <c r="F9" s="10" t="s">
        <v>23</v>
      </c>
      <c r="G9" s="10" t="s">
        <v>24</v>
      </c>
      <c r="H9" s="10">
        <v>2015</v>
      </c>
      <c r="I9" s="10" t="s">
        <v>35</v>
      </c>
      <c r="J9" s="10" t="s">
        <v>28</v>
      </c>
      <c r="K9" s="10">
        <v>3.44</v>
      </c>
      <c r="L9" s="10">
        <v>18</v>
      </c>
      <c r="M9" s="10">
        <v>37</v>
      </c>
      <c r="N9" s="25">
        <f t="shared" si="0"/>
        <v>0.4864864864864865</v>
      </c>
      <c r="O9" s="26">
        <v>75</v>
      </c>
      <c r="P9" s="25">
        <f>18/38</f>
        <v>0.47368421052631576</v>
      </c>
      <c r="Q9" s="10" t="s">
        <v>27</v>
      </c>
      <c r="R9" s="44" t="s">
        <v>28</v>
      </c>
      <c r="S9" s="10"/>
    </row>
    <row r="10" spans="1:19" s="1" customFormat="1" ht="19.5" customHeight="1">
      <c r="A10" s="10">
        <v>7</v>
      </c>
      <c r="B10" s="11">
        <v>1312111004</v>
      </c>
      <c r="C10" s="11" t="s">
        <v>37</v>
      </c>
      <c r="D10" s="10" t="s">
        <v>22</v>
      </c>
      <c r="E10" s="12">
        <v>34821</v>
      </c>
      <c r="F10" s="10" t="s">
        <v>23</v>
      </c>
      <c r="G10" s="10" t="s">
        <v>24</v>
      </c>
      <c r="H10" s="10">
        <v>2013</v>
      </c>
      <c r="I10" s="10" t="s">
        <v>35</v>
      </c>
      <c r="J10" s="27" t="s">
        <v>28</v>
      </c>
      <c r="K10" s="27">
        <v>3.41</v>
      </c>
      <c r="L10" s="27">
        <v>18</v>
      </c>
      <c r="M10" s="27">
        <v>49</v>
      </c>
      <c r="N10" s="25">
        <f t="shared" si="0"/>
        <v>0.3673469387755102</v>
      </c>
      <c r="O10" s="28">
        <v>70.28</v>
      </c>
      <c r="P10" s="29">
        <f>26/49</f>
        <v>0.5306122448979592</v>
      </c>
      <c r="Q10" s="27" t="s">
        <v>27</v>
      </c>
      <c r="R10" s="44" t="s">
        <v>28</v>
      </c>
      <c r="S10" s="10"/>
    </row>
    <row r="11" spans="1:19" s="1" customFormat="1" ht="19.5" customHeight="1">
      <c r="A11" s="10">
        <v>8</v>
      </c>
      <c r="B11" s="11">
        <v>1412111024</v>
      </c>
      <c r="C11" s="11" t="s">
        <v>38</v>
      </c>
      <c r="D11" s="10" t="s">
        <v>22</v>
      </c>
      <c r="E11" s="12">
        <v>34672</v>
      </c>
      <c r="F11" s="10" t="s">
        <v>23</v>
      </c>
      <c r="G11" s="10" t="s">
        <v>24</v>
      </c>
      <c r="H11" s="10">
        <v>2014</v>
      </c>
      <c r="I11" s="10" t="s">
        <v>25</v>
      </c>
      <c r="J11" s="10" t="s">
        <v>28</v>
      </c>
      <c r="K11" s="10">
        <v>3.38</v>
      </c>
      <c r="L11" s="10">
        <v>13</v>
      </c>
      <c r="M11" s="10">
        <v>40</v>
      </c>
      <c r="N11" s="25">
        <f t="shared" si="0"/>
        <v>0.325</v>
      </c>
      <c r="O11" s="26">
        <v>73.04</v>
      </c>
      <c r="P11" s="25">
        <f>14/40</f>
        <v>0.35</v>
      </c>
      <c r="Q11" s="10" t="s">
        <v>27</v>
      </c>
      <c r="R11" s="44" t="s">
        <v>28</v>
      </c>
      <c r="S11" s="11"/>
    </row>
    <row r="12" spans="1:19" s="1" customFormat="1" ht="19.5" customHeight="1">
      <c r="A12" s="10">
        <v>9</v>
      </c>
      <c r="B12" s="11">
        <v>1512113027</v>
      </c>
      <c r="C12" s="11" t="s">
        <v>39</v>
      </c>
      <c r="D12" s="11" t="s">
        <v>22</v>
      </c>
      <c r="E12" s="12">
        <v>35668</v>
      </c>
      <c r="F12" s="11" t="s">
        <v>23</v>
      </c>
      <c r="G12" s="10" t="s">
        <v>24</v>
      </c>
      <c r="H12" s="10">
        <v>2015</v>
      </c>
      <c r="I12" s="10" t="s">
        <v>35</v>
      </c>
      <c r="J12" s="10" t="s">
        <v>28</v>
      </c>
      <c r="K12" s="10">
        <v>3.3</v>
      </c>
      <c r="L12" s="10">
        <v>21</v>
      </c>
      <c r="M12" s="10">
        <v>38</v>
      </c>
      <c r="N12" s="25">
        <f t="shared" si="0"/>
        <v>0.5526315789473685</v>
      </c>
      <c r="O12" s="26">
        <v>72.65</v>
      </c>
      <c r="P12" s="25">
        <f>22/38</f>
        <v>0.5789473684210527</v>
      </c>
      <c r="Q12" s="10" t="s">
        <v>27</v>
      </c>
      <c r="R12" s="44" t="s">
        <v>26</v>
      </c>
      <c r="S12" s="10"/>
    </row>
    <row r="13" spans="1:19" s="1" customFormat="1" ht="19.5" customHeight="1">
      <c r="A13" s="10">
        <v>10</v>
      </c>
      <c r="B13" s="11">
        <v>1412112021</v>
      </c>
      <c r="C13" s="11" t="s">
        <v>40</v>
      </c>
      <c r="D13" s="10" t="s">
        <v>22</v>
      </c>
      <c r="E13" s="12">
        <v>35333</v>
      </c>
      <c r="F13" s="10" t="s">
        <v>23</v>
      </c>
      <c r="G13" s="10" t="s">
        <v>24</v>
      </c>
      <c r="H13" s="10">
        <v>2014</v>
      </c>
      <c r="I13" s="10" t="s">
        <v>35</v>
      </c>
      <c r="J13" s="10" t="s">
        <v>28</v>
      </c>
      <c r="K13" s="10">
        <v>3.28</v>
      </c>
      <c r="L13" s="10">
        <v>12</v>
      </c>
      <c r="M13" s="10">
        <v>39</v>
      </c>
      <c r="N13" s="25">
        <f t="shared" si="0"/>
        <v>0.3076923076923077</v>
      </c>
      <c r="O13" s="26">
        <v>72.24</v>
      </c>
      <c r="P13" s="25">
        <f>15/39</f>
        <v>0.38461538461538464</v>
      </c>
      <c r="Q13" s="27" t="s">
        <v>27</v>
      </c>
      <c r="R13" s="44" t="s">
        <v>26</v>
      </c>
      <c r="S13" s="10"/>
    </row>
    <row r="14" spans="1:19" s="1" customFormat="1" ht="19.5" customHeight="1">
      <c r="A14" s="10">
        <v>11</v>
      </c>
      <c r="B14" s="11">
        <v>1412113007</v>
      </c>
      <c r="C14" s="10" t="s">
        <v>41</v>
      </c>
      <c r="D14" s="10" t="s">
        <v>22</v>
      </c>
      <c r="E14" s="12">
        <v>35005</v>
      </c>
      <c r="F14" s="10" t="s">
        <v>23</v>
      </c>
      <c r="G14" s="10" t="s">
        <v>24</v>
      </c>
      <c r="H14" s="10">
        <v>2014</v>
      </c>
      <c r="I14" s="10" t="s">
        <v>25</v>
      </c>
      <c r="J14" s="10" t="s">
        <v>28</v>
      </c>
      <c r="K14" s="10">
        <v>3.26</v>
      </c>
      <c r="L14" s="10">
        <v>18</v>
      </c>
      <c r="M14" s="10">
        <v>42</v>
      </c>
      <c r="N14" s="25">
        <f t="shared" si="0"/>
        <v>0.42857142857142855</v>
      </c>
      <c r="O14" s="26">
        <v>72.08</v>
      </c>
      <c r="P14" s="25">
        <f>22/42</f>
        <v>0.5238095238095238</v>
      </c>
      <c r="Q14" s="10" t="s">
        <v>27</v>
      </c>
      <c r="R14" s="44" t="s">
        <v>26</v>
      </c>
      <c r="S14" s="10"/>
    </row>
    <row r="15" spans="1:19" s="1" customFormat="1" ht="19.5" customHeight="1">
      <c r="A15" s="10">
        <v>12</v>
      </c>
      <c r="B15" s="11">
        <v>1512113032</v>
      </c>
      <c r="C15" s="11" t="s">
        <v>42</v>
      </c>
      <c r="D15" s="10" t="s">
        <v>22</v>
      </c>
      <c r="E15" s="12">
        <v>35535</v>
      </c>
      <c r="F15" s="10" t="s">
        <v>43</v>
      </c>
      <c r="G15" s="10" t="s">
        <v>24</v>
      </c>
      <c r="H15" s="10">
        <v>2015</v>
      </c>
      <c r="I15" s="10" t="s">
        <v>25</v>
      </c>
      <c r="J15" s="10" t="s">
        <v>44</v>
      </c>
      <c r="K15" s="10">
        <v>3.26</v>
      </c>
      <c r="L15" s="10">
        <v>22</v>
      </c>
      <c r="M15" s="10">
        <v>38</v>
      </c>
      <c r="N15" s="25">
        <f t="shared" si="0"/>
        <v>0.5789473684210527</v>
      </c>
      <c r="O15" s="26">
        <v>70.48</v>
      </c>
      <c r="P15" s="25">
        <f>26/38</f>
        <v>0.6842105263157895</v>
      </c>
      <c r="Q15" s="10" t="s">
        <v>27</v>
      </c>
      <c r="R15" s="44" t="s">
        <v>26</v>
      </c>
      <c r="S15" s="10"/>
    </row>
    <row r="16" spans="1:19" s="1" customFormat="1" ht="19.5" customHeight="1">
      <c r="A16" s="10">
        <v>13</v>
      </c>
      <c r="B16" s="11">
        <v>1512111018</v>
      </c>
      <c r="C16" s="11" t="s">
        <v>45</v>
      </c>
      <c r="D16" s="10" t="s">
        <v>22</v>
      </c>
      <c r="E16" s="12">
        <v>35143</v>
      </c>
      <c r="F16" s="10" t="s">
        <v>23</v>
      </c>
      <c r="G16" s="10" t="s">
        <v>24</v>
      </c>
      <c r="H16" s="10">
        <v>2015</v>
      </c>
      <c r="I16" s="10" t="s">
        <v>35</v>
      </c>
      <c r="J16" s="10" t="s">
        <v>46</v>
      </c>
      <c r="K16" s="10">
        <v>3.2</v>
      </c>
      <c r="L16" s="10">
        <v>21</v>
      </c>
      <c r="M16" s="10">
        <v>41</v>
      </c>
      <c r="N16" s="25">
        <f t="shared" si="0"/>
        <v>0.5121951219512195</v>
      </c>
      <c r="O16" s="26">
        <v>73.09</v>
      </c>
      <c r="P16" s="25">
        <f>18/40</f>
        <v>0.45</v>
      </c>
      <c r="Q16" s="10" t="s">
        <v>27</v>
      </c>
      <c r="R16" s="44" t="s">
        <v>26</v>
      </c>
      <c r="S16" s="10"/>
    </row>
    <row r="17" spans="1:19" s="1" customFormat="1" ht="19.5" customHeight="1">
      <c r="A17" s="10">
        <v>14</v>
      </c>
      <c r="B17" s="11">
        <v>1412212042</v>
      </c>
      <c r="C17" s="11" t="s">
        <v>47</v>
      </c>
      <c r="D17" s="10" t="s">
        <v>48</v>
      </c>
      <c r="E17" s="12">
        <v>34020</v>
      </c>
      <c r="F17" s="10" t="s">
        <v>23</v>
      </c>
      <c r="G17" s="10" t="s">
        <v>49</v>
      </c>
      <c r="H17" s="10">
        <v>2014</v>
      </c>
      <c r="I17" s="10" t="s">
        <v>25</v>
      </c>
      <c r="J17" s="10" t="s">
        <v>28</v>
      </c>
      <c r="K17" s="10">
        <v>3.19</v>
      </c>
      <c r="L17" s="10">
        <v>28</v>
      </c>
      <c r="M17" s="10">
        <v>53</v>
      </c>
      <c r="N17" s="25">
        <f t="shared" si="0"/>
        <v>0.5283018867924528</v>
      </c>
      <c r="O17" s="26">
        <v>72.27</v>
      </c>
      <c r="P17" s="25">
        <f>30/52</f>
        <v>0.5769230769230769</v>
      </c>
      <c r="Q17" s="10" t="s">
        <v>27</v>
      </c>
      <c r="R17" s="44" t="s">
        <v>26</v>
      </c>
      <c r="S17" s="10"/>
    </row>
    <row r="18" spans="1:19" s="1" customFormat="1" ht="19.5" customHeight="1">
      <c r="A18" s="10">
        <v>15</v>
      </c>
      <c r="B18" s="11">
        <v>1512112040</v>
      </c>
      <c r="C18" s="11" t="s">
        <v>50</v>
      </c>
      <c r="D18" s="11" t="s">
        <v>22</v>
      </c>
      <c r="E18" s="13">
        <v>35004</v>
      </c>
      <c r="F18" s="11" t="s">
        <v>23</v>
      </c>
      <c r="G18" s="11" t="s">
        <v>24</v>
      </c>
      <c r="H18" s="11">
        <v>2015</v>
      </c>
      <c r="I18" s="11" t="s">
        <v>25</v>
      </c>
      <c r="J18" s="11" t="s">
        <v>46</v>
      </c>
      <c r="K18" s="11">
        <v>3.18</v>
      </c>
      <c r="L18" s="11">
        <v>23</v>
      </c>
      <c r="M18" s="11">
        <v>37</v>
      </c>
      <c r="N18" s="25">
        <f t="shared" si="0"/>
        <v>0.6216216216216216</v>
      </c>
      <c r="O18" s="30">
        <v>68.1</v>
      </c>
      <c r="P18" s="31">
        <f>33/38</f>
        <v>0.868421052631579</v>
      </c>
      <c r="Q18" s="11" t="s">
        <v>27</v>
      </c>
      <c r="R18" s="44" t="s">
        <v>26</v>
      </c>
      <c r="S18" s="10"/>
    </row>
    <row r="19" spans="1:19" s="1" customFormat="1" ht="19.5" customHeight="1">
      <c r="A19" s="10">
        <v>16</v>
      </c>
      <c r="B19" s="11">
        <v>1412113005</v>
      </c>
      <c r="C19" s="10" t="s">
        <v>51</v>
      </c>
      <c r="D19" s="10" t="s">
        <v>22</v>
      </c>
      <c r="E19" s="12">
        <v>34540</v>
      </c>
      <c r="F19" s="10" t="s">
        <v>23</v>
      </c>
      <c r="G19" s="10" t="s">
        <v>24</v>
      </c>
      <c r="H19" s="10">
        <v>2014</v>
      </c>
      <c r="I19" s="10" t="s">
        <v>35</v>
      </c>
      <c r="J19" s="10" t="s">
        <v>28</v>
      </c>
      <c r="K19" s="10">
        <v>3.15</v>
      </c>
      <c r="L19" s="10">
        <v>23</v>
      </c>
      <c r="M19" s="10">
        <v>42</v>
      </c>
      <c r="N19" s="25">
        <f t="shared" si="0"/>
        <v>0.5476190476190477</v>
      </c>
      <c r="O19" s="26">
        <v>71.2</v>
      </c>
      <c r="P19" s="25">
        <f>24/42</f>
        <v>0.5714285714285714</v>
      </c>
      <c r="Q19" s="10" t="s">
        <v>27</v>
      </c>
      <c r="R19" s="44" t="s">
        <v>26</v>
      </c>
      <c r="S19" s="10"/>
    </row>
    <row r="20" spans="1:19" s="1" customFormat="1" ht="19.5" customHeight="1">
      <c r="A20" s="10">
        <v>17</v>
      </c>
      <c r="B20" s="11">
        <v>1412114029</v>
      </c>
      <c r="C20" s="11" t="s">
        <v>52</v>
      </c>
      <c r="D20" s="10" t="s">
        <v>22</v>
      </c>
      <c r="E20" s="12">
        <v>34984</v>
      </c>
      <c r="F20" s="10" t="s">
        <v>23</v>
      </c>
      <c r="G20" s="10" t="s">
        <v>24</v>
      </c>
      <c r="H20" s="10">
        <v>2014</v>
      </c>
      <c r="I20" s="10" t="s">
        <v>35</v>
      </c>
      <c r="J20" s="10" t="s">
        <v>28</v>
      </c>
      <c r="K20" s="10">
        <v>3.1</v>
      </c>
      <c r="L20" s="10">
        <v>14</v>
      </c>
      <c r="M20" s="10">
        <v>41</v>
      </c>
      <c r="N20" s="25">
        <f t="shared" si="0"/>
        <v>0.34146341463414637</v>
      </c>
      <c r="O20" s="26">
        <v>71.3</v>
      </c>
      <c r="P20" s="25">
        <f>22/41</f>
        <v>0.5365853658536586</v>
      </c>
      <c r="Q20" s="10" t="s">
        <v>27</v>
      </c>
      <c r="R20" s="44" t="s">
        <v>26</v>
      </c>
      <c r="S20" s="10"/>
    </row>
    <row r="21" spans="1:19" s="1" customFormat="1" ht="19.5" customHeight="1">
      <c r="A21" s="10">
        <v>18</v>
      </c>
      <c r="B21" s="11">
        <v>1412114017</v>
      </c>
      <c r="C21" s="11" t="s">
        <v>53</v>
      </c>
      <c r="D21" s="10" t="s">
        <v>22</v>
      </c>
      <c r="E21" s="12">
        <v>34304</v>
      </c>
      <c r="F21" s="10" t="s">
        <v>23</v>
      </c>
      <c r="G21" s="10" t="s">
        <v>24</v>
      </c>
      <c r="H21" s="10">
        <v>2014</v>
      </c>
      <c r="I21" s="10" t="s">
        <v>35</v>
      </c>
      <c r="J21" s="10" t="s">
        <v>28</v>
      </c>
      <c r="K21" s="10">
        <v>3.08</v>
      </c>
      <c r="L21" s="10">
        <v>16</v>
      </c>
      <c r="M21" s="10">
        <v>41</v>
      </c>
      <c r="N21" s="25">
        <f t="shared" si="0"/>
        <v>0.3902439024390244</v>
      </c>
      <c r="O21" s="26">
        <v>67.64</v>
      </c>
      <c r="P21" s="25">
        <f>30/41</f>
        <v>0.7317073170731707</v>
      </c>
      <c r="Q21" s="10" t="s">
        <v>27</v>
      </c>
      <c r="R21" s="44" t="s">
        <v>26</v>
      </c>
      <c r="S21" s="10"/>
    </row>
    <row r="22" spans="1:19" s="1" customFormat="1" ht="19.5" customHeight="1">
      <c r="A22" s="10">
        <v>19</v>
      </c>
      <c r="B22" s="11">
        <v>1512112028</v>
      </c>
      <c r="C22" s="11" t="s">
        <v>54</v>
      </c>
      <c r="D22" s="11" t="s">
        <v>22</v>
      </c>
      <c r="E22" s="14">
        <v>34198</v>
      </c>
      <c r="F22" s="11" t="s">
        <v>23</v>
      </c>
      <c r="G22" s="11" t="s">
        <v>24</v>
      </c>
      <c r="H22" s="11">
        <v>2015</v>
      </c>
      <c r="I22" s="11" t="s">
        <v>25</v>
      </c>
      <c r="J22" s="11" t="s">
        <v>46</v>
      </c>
      <c r="K22" s="11">
        <v>2.99</v>
      </c>
      <c r="L22" s="11">
        <v>27</v>
      </c>
      <c r="M22" s="11">
        <v>37</v>
      </c>
      <c r="N22" s="25">
        <f t="shared" si="0"/>
        <v>0.7297297297297297</v>
      </c>
      <c r="O22" s="32">
        <v>67.12</v>
      </c>
      <c r="P22" s="33">
        <f>27/38</f>
        <v>0.7105263157894737</v>
      </c>
      <c r="Q22" s="11" t="s">
        <v>27</v>
      </c>
      <c r="R22" s="44" t="s">
        <v>26</v>
      </c>
      <c r="S22" s="10"/>
    </row>
    <row r="23" spans="1:19" s="1" customFormat="1" ht="19.5" customHeight="1">
      <c r="A23" s="10">
        <v>20</v>
      </c>
      <c r="B23" s="11">
        <v>1512113042</v>
      </c>
      <c r="C23" s="11" t="s">
        <v>55</v>
      </c>
      <c r="D23" s="11" t="s">
        <v>22</v>
      </c>
      <c r="E23" s="12">
        <v>34295</v>
      </c>
      <c r="F23" s="11" t="s">
        <v>23</v>
      </c>
      <c r="G23" s="11" t="s">
        <v>24</v>
      </c>
      <c r="H23" s="11">
        <v>2015</v>
      </c>
      <c r="I23" s="11" t="s">
        <v>25</v>
      </c>
      <c r="J23" s="11" t="s">
        <v>26</v>
      </c>
      <c r="K23" s="11">
        <v>2.98</v>
      </c>
      <c r="L23" s="11">
        <v>30</v>
      </c>
      <c r="M23" s="11">
        <v>38</v>
      </c>
      <c r="N23" s="25">
        <f t="shared" si="0"/>
        <v>0.7894736842105263</v>
      </c>
      <c r="O23" s="30">
        <v>67.6</v>
      </c>
      <c r="P23" s="34">
        <f>30/37</f>
        <v>0.8108108108108109</v>
      </c>
      <c r="Q23" s="11" t="s">
        <v>27</v>
      </c>
      <c r="R23" s="44" t="s">
        <v>26</v>
      </c>
      <c r="S23" s="10"/>
    </row>
    <row r="24" spans="1:19" s="1" customFormat="1" ht="19.5" customHeight="1">
      <c r="A24" s="10">
        <v>21</v>
      </c>
      <c r="B24" s="11">
        <v>1512115039</v>
      </c>
      <c r="C24" s="11" t="s">
        <v>56</v>
      </c>
      <c r="D24" s="11" t="s">
        <v>22</v>
      </c>
      <c r="E24" s="15">
        <v>34726</v>
      </c>
      <c r="F24" s="11" t="s">
        <v>23</v>
      </c>
      <c r="G24" s="11" t="s">
        <v>24</v>
      </c>
      <c r="H24" s="11">
        <v>2015</v>
      </c>
      <c r="I24" s="11" t="s">
        <v>25</v>
      </c>
      <c r="J24" s="11" t="s">
        <v>46</v>
      </c>
      <c r="K24" s="11">
        <v>2.93</v>
      </c>
      <c r="L24" s="11">
        <v>27</v>
      </c>
      <c r="M24" s="11">
        <v>37</v>
      </c>
      <c r="N24" s="25">
        <f t="shared" si="0"/>
        <v>0.7297297297297297</v>
      </c>
      <c r="O24" s="32">
        <v>65.82</v>
      </c>
      <c r="P24" s="33">
        <f>34/37</f>
        <v>0.918918918918919</v>
      </c>
      <c r="Q24" s="11" t="s">
        <v>27</v>
      </c>
      <c r="R24" s="44" t="s">
        <v>26</v>
      </c>
      <c r="S24" s="11"/>
    </row>
    <row r="25" spans="1:19" s="1" customFormat="1" ht="19.5" customHeight="1">
      <c r="A25" s="10">
        <v>22</v>
      </c>
      <c r="B25" s="11">
        <v>1412114019</v>
      </c>
      <c r="C25" s="11" t="s">
        <v>57</v>
      </c>
      <c r="D25" s="10" t="s">
        <v>22</v>
      </c>
      <c r="E25" s="12">
        <v>34876</v>
      </c>
      <c r="F25" s="10" t="s">
        <v>23</v>
      </c>
      <c r="G25" s="10" t="s">
        <v>24</v>
      </c>
      <c r="H25" s="10">
        <v>2014</v>
      </c>
      <c r="I25" s="10" t="s">
        <v>25</v>
      </c>
      <c r="J25" s="10" t="s">
        <v>46</v>
      </c>
      <c r="K25" s="10">
        <v>2.9</v>
      </c>
      <c r="L25" s="10">
        <v>21</v>
      </c>
      <c r="M25" s="10">
        <v>41</v>
      </c>
      <c r="N25" s="25">
        <f t="shared" si="0"/>
        <v>0.5121951219512195</v>
      </c>
      <c r="O25" s="26">
        <v>69.7</v>
      </c>
      <c r="P25" s="25">
        <f>24/41</f>
        <v>0.5853658536585366</v>
      </c>
      <c r="Q25" s="10" t="s">
        <v>27</v>
      </c>
      <c r="R25" s="44" t="s">
        <v>46</v>
      </c>
      <c r="S25" s="10"/>
    </row>
    <row r="26" spans="1:19" s="1" customFormat="1" ht="19.5" customHeight="1">
      <c r="A26" s="10">
        <v>23</v>
      </c>
      <c r="B26" s="11">
        <v>1512121037</v>
      </c>
      <c r="C26" s="11" t="s">
        <v>58</v>
      </c>
      <c r="D26" s="11" t="s">
        <v>22</v>
      </c>
      <c r="E26" s="12">
        <v>35756</v>
      </c>
      <c r="F26" s="11" t="s">
        <v>23</v>
      </c>
      <c r="G26" s="16" t="s">
        <v>59</v>
      </c>
      <c r="H26" s="11">
        <v>2015</v>
      </c>
      <c r="I26" s="11" t="s">
        <v>25</v>
      </c>
      <c r="J26" s="11" t="s">
        <v>26</v>
      </c>
      <c r="K26" s="11">
        <v>2.89</v>
      </c>
      <c r="L26" s="11">
        <v>37</v>
      </c>
      <c r="M26" s="11">
        <v>45</v>
      </c>
      <c r="N26" s="25">
        <f t="shared" si="0"/>
        <v>0.8222222222222222</v>
      </c>
      <c r="O26" s="30">
        <v>69.4</v>
      </c>
      <c r="P26" s="34">
        <f>36/45</f>
        <v>0.8</v>
      </c>
      <c r="Q26" s="11" t="s">
        <v>27</v>
      </c>
      <c r="R26" s="44" t="s">
        <v>46</v>
      </c>
      <c r="S26" s="10"/>
    </row>
    <row r="27" spans="1:19" s="1" customFormat="1" ht="19.5" customHeight="1">
      <c r="A27" s="10">
        <v>24</v>
      </c>
      <c r="B27" s="11">
        <v>1312113005</v>
      </c>
      <c r="C27" s="11" t="s">
        <v>60</v>
      </c>
      <c r="D27" s="10" t="s">
        <v>22</v>
      </c>
      <c r="E27" s="12">
        <v>34633</v>
      </c>
      <c r="F27" s="10" t="s">
        <v>23</v>
      </c>
      <c r="G27" s="10" t="s">
        <v>24</v>
      </c>
      <c r="H27" s="10">
        <v>2013</v>
      </c>
      <c r="I27" s="10" t="s">
        <v>35</v>
      </c>
      <c r="J27" s="10" t="s">
        <v>28</v>
      </c>
      <c r="K27" s="10">
        <v>2.8</v>
      </c>
      <c r="L27" s="10">
        <v>32</v>
      </c>
      <c r="M27" s="10">
        <v>45</v>
      </c>
      <c r="N27" s="25">
        <f t="shared" si="0"/>
        <v>0.7111111111111111</v>
      </c>
      <c r="O27" s="26">
        <v>68.9</v>
      </c>
      <c r="P27" s="25">
        <f>32/45</f>
        <v>0.7111111111111111</v>
      </c>
      <c r="Q27" s="10" t="s">
        <v>27</v>
      </c>
      <c r="R27" s="44" t="s">
        <v>46</v>
      </c>
      <c r="S27" s="10"/>
    </row>
    <row r="28" spans="1:19" s="1" customFormat="1" ht="19.5" customHeight="1">
      <c r="A28" s="10">
        <v>25</v>
      </c>
      <c r="B28" s="11">
        <v>1412115044</v>
      </c>
      <c r="C28" s="11" t="s">
        <v>61</v>
      </c>
      <c r="D28" s="10" t="s">
        <v>22</v>
      </c>
      <c r="E28" s="12">
        <v>35043</v>
      </c>
      <c r="F28" s="10" t="s">
        <v>23</v>
      </c>
      <c r="G28" s="10" t="s">
        <v>24</v>
      </c>
      <c r="H28" s="10">
        <v>2014</v>
      </c>
      <c r="I28" s="10" t="s">
        <v>25</v>
      </c>
      <c r="J28" s="10" t="s">
        <v>28</v>
      </c>
      <c r="K28" s="10">
        <v>2.72</v>
      </c>
      <c r="L28" s="10">
        <v>30</v>
      </c>
      <c r="M28" s="10">
        <v>42</v>
      </c>
      <c r="N28" s="25">
        <f t="shared" si="0"/>
        <v>0.7142857142857143</v>
      </c>
      <c r="O28" s="26">
        <v>66.08</v>
      </c>
      <c r="P28" s="25">
        <f>29/42</f>
        <v>0.6904761904761905</v>
      </c>
      <c r="Q28" s="10" t="s">
        <v>27</v>
      </c>
      <c r="R28" s="44" t="s">
        <v>46</v>
      </c>
      <c r="S28" s="10"/>
    </row>
    <row r="29" spans="1:19" s="1" customFormat="1" ht="19.5" customHeight="1">
      <c r="A29" s="10">
        <v>26</v>
      </c>
      <c r="B29" s="11">
        <v>1312111016</v>
      </c>
      <c r="C29" s="11" t="s">
        <v>62</v>
      </c>
      <c r="D29" s="11" t="s">
        <v>22</v>
      </c>
      <c r="E29" s="12">
        <v>34906</v>
      </c>
      <c r="F29" s="11" t="s">
        <v>23</v>
      </c>
      <c r="G29" s="11" t="s">
        <v>24</v>
      </c>
      <c r="H29" s="11">
        <v>2013</v>
      </c>
      <c r="I29" s="11" t="s">
        <v>25</v>
      </c>
      <c r="J29" s="11" t="s">
        <v>26</v>
      </c>
      <c r="K29" s="11">
        <v>2.7</v>
      </c>
      <c r="L29" s="11">
        <v>35</v>
      </c>
      <c r="M29" s="11">
        <v>49</v>
      </c>
      <c r="N29" s="25">
        <f t="shared" si="0"/>
        <v>0.7142857142857143</v>
      </c>
      <c r="O29" s="32">
        <v>67.6</v>
      </c>
      <c r="P29" s="33">
        <f>35/49</f>
        <v>0.7142857142857143</v>
      </c>
      <c r="Q29" s="11" t="s">
        <v>27</v>
      </c>
      <c r="R29" s="44" t="s">
        <v>46</v>
      </c>
      <c r="S29" s="10"/>
    </row>
    <row r="30" spans="1:19" s="1" customFormat="1" ht="19.5" customHeight="1">
      <c r="A30" s="10">
        <v>27</v>
      </c>
      <c r="B30" s="11">
        <v>1412212041</v>
      </c>
      <c r="C30" s="11" t="s">
        <v>63</v>
      </c>
      <c r="D30" s="10" t="s">
        <v>22</v>
      </c>
      <c r="E30" s="12">
        <v>35240</v>
      </c>
      <c r="F30" s="10" t="s">
        <v>23</v>
      </c>
      <c r="G30" s="10" t="s">
        <v>49</v>
      </c>
      <c r="H30" s="10">
        <v>2014</v>
      </c>
      <c r="I30" s="10" t="s">
        <v>25</v>
      </c>
      <c r="J30" s="10" t="s">
        <v>46</v>
      </c>
      <c r="K30" s="10">
        <v>2.66</v>
      </c>
      <c r="L30" s="10">
        <v>46</v>
      </c>
      <c r="M30" s="10">
        <v>53</v>
      </c>
      <c r="N30" s="25">
        <f t="shared" si="0"/>
        <v>0.8679245283018868</v>
      </c>
      <c r="O30" s="26">
        <v>67.28</v>
      </c>
      <c r="P30" s="25">
        <f>45/52</f>
        <v>0.8653846153846154</v>
      </c>
      <c r="Q30" s="10" t="s">
        <v>27</v>
      </c>
      <c r="R30" s="44" t="s">
        <v>46</v>
      </c>
      <c r="S30" s="10"/>
    </row>
    <row r="31" spans="1:19" s="1" customFormat="1" ht="19.5" customHeight="1">
      <c r="A31" s="10">
        <v>28</v>
      </c>
      <c r="B31" s="11">
        <v>1312114010</v>
      </c>
      <c r="C31" s="11" t="s">
        <v>64</v>
      </c>
      <c r="D31" s="10" t="s">
        <v>22</v>
      </c>
      <c r="E31" s="12">
        <v>34742</v>
      </c>
      <c r="F31" s="10" t="s">
        <v>23</v>
      </c>
      <c r="G31" s="10" t="s">
        <v>24</v>
      </c>
      <c r="H31" s="10">
        <v>2013</v>
      </c>
      <c r="I31" s="10" t="s">
        <v>35</v>
      </c>
      <c r="J31" s="10" t="s">
        <v>46</v>
      </c>
      <c r="K31" s="10">
        <v>2.64</v>
      </c>
      <c r="L31" s="10">
        <v>31</v>
      </c>
      <c r="M31" s="10">
        <v>48</v>
      </c>
      <c r="N31" s="25">
        <f t="shared" si="0"/>
        <v>0.6458333333333334</v>
      </c>
      <c r="O31" s="26">
        <v>69.2</v>
      </c>
      <c r="P31" s="25">
        <f>28/48</f>
        <v>0.5833333333333334</v>
      </c>
      <c r="Q31" s="10" t="s">
        <v>27</v>
      </c>
      <c r="R31" s="44" t="s">
        <v>46</v>
      </c>
      <c r="S31" s="10"/>
    </row>
    <row r="32" spans="1:19" s="1" customFormat="1" ht="19.5" customHeight="1">
      <c r="A32" s="10">
        <v>29</v>
      </c>
      <c r="B32" s="11" t="s">
        <v>65</v>
      </c>
      <c r="C32" s="17" t="s">
        <v>66</v>
      </c>
      <c r="D32" s="17" t="s">
        <v>22</v>
      </c>
      <c r="E32" s="12">
        <v>34645</v>
      </c>
      <c r="F32" s="17" t="s">
        <v>23</v>
      </c>
      <c r="G32" s="17" t="s">
        <v>24</v>
      </c>
      <c r="H32" s="17">
        <v>2013</v>
      </c>
      <c r="I32" s="17" t="s">
        <v>35</v>
      </c>
      <c r="J32" s="17" t="s">
        <v>26</v>
      </c>
      <c r="K32" s="17" t="s">
        <v>67</v>
      </c>
      <c r="L32" s="17">
        <v>30</v>
      </c>
      <c r="M32" s="10" t="s">
        <v>68</v>
      </c>
      <c r="N32" s="25">
        <f t="shared" si="0"/>
        <v>0.6521739130434783</v>
      </c>
      <c r="O32" s="26">
        <v>69.12</v>
      </c>
      <c r="P32" s="25">
        <f>26/45</f>
        <v>0.5777777777777777</v>
      </c>
      <c r="Q32" s="11" t="s">
        <v>27</v>
      </c>
      <c r="R32" s="44" t="s">
        <v>46</v>
      </c>
      <c r="S32" s="10"/>
    </row>
    <row r="33" spans="1:19" s="1" customFormat="1" ht="19.5" customHeight="1">
      <c r="A33" s="10">
        <v>30</v>
      </c>
      <c r="B33" s="11">
        <v>1412112010</v>
      </c>
      <c r="C33" s="11" t="s">
        <v>69</v>
      </c>
      <c r="D33" s="10" t="s">
        <v>22</v>
      </c>
      <c r="E33" s="12">
        <v>35248</v>
      </c>
      <c r="F33" s="10" t="s">
        <v>23</v>
      </c>
      <c r="G33" s="10" t="s">
        <v>24</v>
      </c>
      <c r="H33" s="10">
        <v>2014</v>
      </c>
      <c r="I33" s="10" t="s">
        <v>35</v>
      </c>
      <c r="J33" s="10" t="s">
        <v>46</v>
      </c>
      <c r="K33" s="10">
        <v>2.63</v>
      </c>
      <c r="L33" s="10">
        <v>31</v>
      </c>
      <c r="M33" s="10">
        <v>39</v>
      </c>
      <c r="N33" s="25">
        <f t="shared" si="0"/>
        <v>0.7948717948717948</v>
      </c>
      <c r="O33" s="26">
        <v>62.92</v>
      </c>
      <c r="P33" s="25">
        <f>38/39</f>
        <v>0.9743589743589743</v>
      </c>
      <c r="Q33" s="10" t="s">
        <v>27</v>
      </c>
      <c r="R33" s="44" t="s">
        <v>46</v>
      </c>
      <c r="S33" s="10"/>
    </row>
    <row r="34" spans="1:19" s="1" customFormat="1" ht="19.5" customHeight="1">
      <c r="A34" s="10">
        <v>31</v>
      </c>
      <c r="B34" s="11">
        <v>1412112025</v>
      </c>
      <c r="C34" s="11" t="s">
        <v>70</v>
      </c>
      <c r="D34" s="10" t="s">
        <v>22</v>
      </c>
      <c r="E34" s="12">
        <v>35086</v>
      </c>
      <c r="F34" s="10" t="s">
        <v>23</v>
      </c>
      <c r="G34" s="10" t="s">
        <v>24</v>
      </c>
      <c r="H34" s="10">
        <v>2014</v>
      </c>
      <c r="I34" s="10" t="s">
        <v>35</v>
      </c>
      <c r="J34" s="10" t="s">
        <v>46</v>
      </c>
      <c r="K34" s="10">
        <v>2.62</v>
      </c>
      <c r="L34" s="10">
        <v>32</v>
      </c>
      <c r="M34" s="10">
        <v>39</v>
      </c>
      <c r="N34" s="25">
        <f t="shared" si="0"/>
        <v>0.8205128205128205</v>
      </c>
      <c r="O34" s="26">
        <v>66.96</v>
      </c>
      <c r="P34" s="25">
        <f>31/39</f>
        <v>0.7948717948717948</v>
      </c>
      <c r="Q34" s="10" t="s">
        <v>27</v>
      </c>
      <c r="R34" s="44" t="s">
        <v>46</v>
      </c>
      <c r="S34" s="10"/>
    </row>
    <row r="35" spans="1:19" s="1" customFormat="1" ht="19.5" customHeight="1">
      <c r="A35" s="10">
        <v>32</v>
      </c>
      <c r="B35" s="11">
        <v>1412211032</v>
      </c>
      <c r="C35" s="11" t="s">
        <v>71</v>
      </c>
      <c r="D35" s="10" t="s">
        <v>48</v>
      </c>
      <c r="E35" s="12">
        <v>34564</v>
      </c>
      <c r="F35" s="10" t="s">
        <v>23</v>
      </c>
      <c r="G35" s="10" t="s">
        <v>24</v>
      </c>
      <c r="H35" s="10">
        <v>2014</v>
      </c>
      <c r="I35" s="10" t="s">
        <v>25</v>
      </c>
      <c r="J35" s="10" t="s">
        <v>46</v>
      </c>
      <c r="K35" s="10">
        <v>2.58</v>
      </c>
      <c r="L35" s="10">
        <v>40</v>
      </c>
      <c r="M35" s="10">
        <v>52</v>
      </c>
      <c r="N35" s="25">
        <f t="shared" si="0"/>
        <v>0.7692307692307693</v>
      </c>
      <c r="O35" s="26">
        <v>66.67</v>
      </c>
      <c r="P35" s="25">
        <f>42/52</f>
        <v>0.8076923076923077</v>
      </c>
      <c r="Q35" s="10" t="s">
        <v>27</v>
      </c>
      <c r="R35" s="44" t="s">
        <v>46</v>
      </c>
      <c r="S35" s="10"/>
    </row>
    <row r="36" spans="1:19" s="1" customFormat="1" ht="19.5" customHeight="1">
      <c r="A36" s="10">
        <v>33</v>
      </c>
      <c r="B36" s="11">
        <v>1512113029</v>
      </c>
      <c r="C36" s="11" t="s">
        <v>72</v>
      </c>
      <c r="D36" s="11" t="s">
        <v>22</v>
      </c>
      <c r="E36" s="14">
        <v>35777</v>
      </c>
      <c r="F36" s="11" t="s">
        <v>23</v>
      </c>
      <c r="G36" s="11" t="s">
        <v>24</v>
      </c>
      <c r="H36" s="11">
        <v>2015</v>
      </c>
      <c r="I36" s="11" t="s">
        <v>25</v>
      </c>
      <c r="J36" s="11" t="s">
        <v>46</v>
      </c>
      <c r="K36" s="11">
        <v>2.54</v>
      </c>
      <c r="L36" s="11">
        <v>34</v>
      </c>
      <c r="M36" s="11">
        <v>38</v>
      </c>
      <c r="N36" s="25">
        <f t="shared" si="0"/>
        <v>0.8947368421052632</v>
      </c>
      <c r="O36" s="32">
        <v>63.32</v>
      </c>
      <c r="P36" s="33">
        <f>36/37</f>
        <v>0.972972972972973</v>
      </c>
      <c r="Q36" s="11" t="s">
        <v>27</v>
      </c>
      <c r="R36" s="44" t="s">
        <v>46</v>
      </c>
      <c r="S36" s="10"/>
    </row>
    <row r="37" spans="1:19" s="1" customFormat="1" ht="19.5" customHeight="1">
      <c r="A37" s="10">
        <v>34</v>
      </c>
      <c r="B37" s="11">
        <v>1312112028</v>
      </c>
      <c r="C37" s="11" t="s">
        <v>73</v>
      </c>
      <c r="D37" s="10" t="s">
        <v>22</v>
      </c>
      <c r="E37" s="12">
        <v>34011</v>
      </c>
      <c r="F37" s="10" t="s">
        <v>23</v>
      </c>
      <c r="G37" s="10" t="s">
        <v>24</v>
      </c>
      <c r="H37" s="10">
        <v>2013</v>
      </c>
      <c r="I37" s="10" t="s">
        <v>35</v>
      </c>
      <c r="J37" s="10" t="s">
        <v>26</v>
      </c>
      <c r="K37" s="10">
        <v>2.48</v>
      </c>
      <c r="L37" s="10">
        <v>35</v>
      </c>
      <c r="M37" s="10">
        <v>48</v>
      </c>
      <c r="N37" s="25">
        <f t="shared" si="0"/>
        <v>0.7291666666666666</v>
      </c>
      <c r="O37" s="26">
        <v>65.84</v>
      </c>
      <c r="P37" s="25">
        <f>30/48</f>
        <v>0.625</v>
      </c>
      <c r="Q37" s="10" t="s">
        <v>27</v>
      </c>
      <c r="R37" s="44" t="s">
        <v>46</v>
      </c>
      <c r="S37" s="10"/>
    </row>
    <row r="38" spans="1:19" s="2" customFormat="1" ht="19.5" customHeight="1">
      <c r="A38" s="11">
        <v>35</v>
      </c>
      <c r="B38" s="11">
        <v>1512211005</v>
      </c>
      <c r="C38" s="11" t="s">
        <v>74</v>
      </c>
      <c r="D38" s="11" t="s">
        <v>22</v>
      </c>
      <c r="E38" s="18">
        <v>35573</v>
      </c>
      <c r="F38" s="11" t="s">
        <v>23</v>
      </c>
      <c r="G38" s="11" t="s">
        <v>49</v>
      </c>
      <c r="H38" s="11">
        <v>2015</v>
      </c>
      <c r="I38" s="11" t="s">
        <v>25</v>
      </c>
      <c r="J38" s="11" t="s">
        <v>28</v>
      </c>
      <c r="K38" s="11">
        <v>2.46</v>
      </c>
      <c r="L38" s="11">
        <v>52</v>
      </c>
      <c r="M38" s="11">
        <v>58</v>
      </c>
      <c r="N38" s="25">
        <f t="shared" si="0"/>
        <v>0.896551724137931</v>
      </c>
      <c r="O38" s="32">
        <v>65.68</v>
      </c>
      <c r="P38" s="33">
        <f>53/58</f>
        <v>0.9137931034482759</v>
      </c>
      <c r="Q38" s="11" t="s">
        <v>27</v>
      </c>
      <c r="R38" s="45" t="s">
        <v>46</v>
      </c>
      <c r="S38" s="11"/>
    </row>
    <row r="39" spans="1:19" s="1" customFormat="1" ht="19.5" customHeight="1">
      <c r="A39" s="10">
        <v>36</v>
      </c>
      <c r="B39" s="11">
        <v>1312211014</v>
      </c>
      <c r="C39" s="11" t="s">
        <v>75</v>
      </c>
      <c r="D39" s="10" t="s">
        <v>22</v>
      </c>
      <c r="E39" s="12">
        <v>33783</v>
      </c>
      <c r="F39" s="10" t="s">
        <v>23</v>
      </c>
      <c r="G39" s="10" t="s">
        <v>49</v>
      </c>
      <c r="H39" s="10">
        <v>2013</v>
      </c>
      <c r="I39" s="10" t="s">
        <v>25</v>
      </c>
      <c r="J39" s="27" t="s">
        <v>46</v>
      </c>
      <c r="K39" s="10">
        <v>2.43</v>
      </c>
      <c r="L39" s="27">
        <v>51</v>
      </c>
      <c r="M39" s="27">
        <v>60</v>
      </c>
      <c r="N39" s="25">
        <f t="shared" si="0"/>
        <v>0.85</v>
      </c>
      <c r="O39" s="28">
        <v>64.48</v>
      </c>
      <c r="P39" s="29">
        <f>45/60</f>
        <v>0.75</v>
      </c>
      <c r="Q39" s="27" t="s">
        <v>27</v>
      </c>
      <c r="R39" s="44" t="s">
        <v>46</v>
      </c>
      <c r="S39" s="10"/>
    </row>
    <row r="40" spans="1:19" s="1" customFormat="1" ht="19.5" customHeight="1">
      <c r="A40" s="11">
        <v>37</v>
      </c>
      <c r="B40" s="11">
        <v>1412111019</v>
      </c>
      <c r="C40" s="11" t="s">
        <v>76</v>
      </c>
      <c r="D40" s="11" t="s">
        <v>22</v>
      </c>
      <c r="E40" s="12">
        <v>35417</v>
      </c>
      <c r="F40" s="11" t="s">
        <v>23</v>
      </c>
      <c r="G40" s="11" t="s">
        <v>24</v>
      </c>
      <c r="H40" s="11">
        <v>2014</v>
      </c>
      <c r="I40" s="11" t="s">
        <v>35</v>
      </c>
      <c r="J40" s="11" t="s">
        <v>46</v>
      </c>
      <c r="K40" s="11">
        <v>2.38</v>
      </c>
      <c r="L40" s="11">
        <v>30</v>
      </c>
      <c r="M40" s="11">
        <v>40</v>
      </c>
      <c r="N40" s="25">
        <f t="shared" si="0"/>
        <v>0.75</v>
      </c>
      <c r="O40" s="30">
        <v>67.04</v>
      </c>
      <c r="P40" s="34">
        <f>27/40</f>
        <v>0.675</v>
      </c>
      <c r="Q40" s="11" t="s">
        <v>27</v>
      </c>
      <c r="R40" s="44" t="s">
        <v>46</v>
      </c>
      <c r="S40" s="11"/>
    </row>
    <row r="41" spans="1:19" s="1" customFormat="1" ht="19.5" customHeight="1">
      <c r="A41" s="10">
        <v>38</v>
      </c>
      <c r="B41" s="11">
        <v>1312115006</v>
      </c>
      <c r="C41" s="11" t="s">
        <v>77</v>
      </c>
      <c r="D41" s="10" t="s">
        <v>22</v>
      </c>
      <c r="E41" s="12">
        <v>34817</v>
      </c>
      <c r="F41" s="10" t="s">
        <v>23</v>
      </c>
      <c r="G41" s="10" t="s">
        <v>24</v>
      </c>
      <c r="H41" s="10">
        <v>2013</v>
      </c>
      <c r="I41" s="10" t="s">
        <v>35</v>
      </c>
      <c r="J41" s="27" t="s">
        <v>26</v>
      </c>
      <c r="K41" s="11">
        <v>2.37</v>
      </c>
      <c r="L41" s="27">
        <v>35</v>
      </c>
      <c r="M41" s="27">
        <v>46</v>
      </c>
      <c r="N41" s="25">
        <f t="shared" si="0"/>
        <v>0.7608695652173914</v>
      </c>
      <c r="O41" s="28">
        <v>61.96</v>
      </c>
      <c r="P41" s="29">
        <f>40/45</f>
        <v>0.8888888888888888</v>
      </c>
      <c r="Q41" s="27" t="s">
        <v>27</v>
      </c>
      <c r="R41" s="44" t="s">
        <v>46</v>
      </c>
      <c r="S41" s="10"/>
    </row>
    <row r="42" spans="1:19" s="1" customFormat="1" ht="19.5" customHeight="1">
      <c r="A42" s="11">
        <v>39</v>
      </c>
      <c r="B42" s="11">
        <v>1312114025</v>
      </c>
      <c r="C42" s="11" t="s">
        <v>78</v>
      </c>
      <c r="D42" s="11" t="s">
        <v>22</v>
      </c>
      <c r="E42" s="12">
        <v>34194</v>
      </c>
      <c r="F42" s="11" t="s">
        <v>23</v>
      </c>
      <c r="G42" s="11" t="s">
        <v>24</v>
      </c>
      <c r="H42" s="11">
        <v>2013</v>
      </c>
      <c r="I42" s="11" t="s">
        <v>35</v>
      </c>
      <c r="J42" s="11" t="s">
        <v>46</v>
      </c>
      <c r="K42" s="27">
        <v>2.29</v>
      </c>
      <c r="L42" s="11">
        <v>37</v>
      </c>
      <c r="M42" s="11">
        <v>48</v>
      </c>
      <c r="N42" s="25">
        <f t="shared" si="0"/>
        <v>0.7708333333333334</v>
      </c>
      <c r="O42" s="32">
        <v>64.32</v>
      </c>
      <c r="P42" s="33">
        <f>36/48</f>
        <v>0.75</v>
      </c>
      <c r="Q42" s="11" t="s">
        <v>27</v>
      </c>
      <c r="R42" s="44" t="s">
        <v>46</v>
      </c>
      <c r="S42" s="11"/>
    </row>
    <row r="43" spans="1:19" s="1" customFormat="1" ht="19.5" customHeight="1">
      <c r="A43" s="10">
        <v>40</v>
      </c>
      <c r="B43" s="11">
        <v>1312116044</v>
      </c>
      <c r="C43" s="11" t="s">
        <v>79</v>
      </c>
      <c r="D43" s="11" t="s">
        <v>22</v>
      </c>
      <c r="E43" s="12">
        <v>34500</v>
      </c>
      <c r="F43" s="11" t="s">
        <v>23</v>
      </c>
      <c r="G43" s="11" t="s">
        <v>24</v>
      </c>
      <c r="H43" s="11">
        <v>2013</v>
      </c>
      <c r="I43" s="11" t="s">
        <v>35</v>
      </c>
      <c r="J43" s="11" t="s">
        <v>46</v>
      </c>
      <c r="K43" s="11">
        <v>2.29</v>
      </c>
      <c r="L43" s="11">
        <v>29</v>
      </c>
      <c r="M43" s="11">
        <v>46</v>
      </c>
      <c r="N43" s="25">
        <f t="shared" si="0"/>
        <v>0.6304347826086957</v>
      </c>
      <c r="O43" s="32">
        <v>65.32</v>
      </c>
      <c r="P43" s="33">
        <f>26/44</f>
        <v>0.5909090909090909</v>
      </c>
      <c r="Q43" s="11" t="s">
        <v>27</v>
      </c>
      <c r="R43" s="44" t="s">
        <v>46</v>
      </c>
      <c r="S43" s="10"/>
    </row>
    <row r="44" spans="1:19" s="1" customFormat="1" ht="19.5" customHeight="1">
      <c r="A44" s="11">
        <v>41</v>
      </c>
      <c r="B44" s="11">
        <v>1512113006</v>
      </c>
      <c r="C44" s="11" t="s">
        <v>80</v>
      </c>
      <c r="D44" s="10" t="s">
        <v>22</v>
      </c>
      <c r="E44" s="12">
        <v>35344</v>
      </c>
      <c r="F44" s="10" t="s">
        <v>23</v>
      </c>
      <c r="G44" s="10" t="s">
        <v>24</v>
      </c>
      <c r="H44" s="10">
        <v>2015</v>
      </c>
      <c r="I44" s="10" t="s">
        <v>35</v>
      </c>
      <c r="J44" s="10"/>
      <c r="K44" s="11">
        <v>2.24</v>
      </c>
      <c r="L44" s="10">
        <v>37</v>
      </c>
      <c r="M44" s="10">
        <v>38</v>
      </c>
      <c r="N44" s="25">
        <f t="shared" si="0"/>
        <v>0.9736842105263158</v>
      </c>
      <c r="O44" s="26">
        <v>64.18</v>
      </c>
      <c r="P44" s="25">
        <f>34/37</f>
        <v>0.918918918918919</v>
      </c>
      <c r="Q44" s="10" t="s">
        <v>27</v>
      </c>
      <c r="R44" s="44" t="s">
        <v>46</v>
      </c>
      <c r="S44" s="11"/>
    </row>
    <row r="45" spans="1:19" s="1" customFormat="1" ht="19.5" customHeight="1">
      <c r="A45" s="10">
        <v>42</v>
      </c>
      <c r="B45" s="11" t="s">
        <v>81</v>
      </c>
      <c r="C45" s="10" t="s">
        <v>82</v>
      </c>
      <c r="D45" s="10" t="s">
        <v>48</v>
      </c>
      <c r="E45" s="12">
        <v>34522</v>
      </c>
      <c r="F45" s="10" t="s">
        <v>23</v>
      </c>
      <c r="G45" s="10" t="s">
        <v>24</v>
      </c>
      <c r="H45" s="10">
        <v>2013</v>
      </c>
      <c r="I45" s="10" t="s">
        <v>35</v>
      </c>
      <c r="J45" s="27" t="s">
        <v>26</v>
      </c>
      <c r="K45" s="10">
        <v>2.21</v>
      </c>
      <c r="L45" s="27">
        <v>37</v>
      </c>
      <c r="M45" s="27">
        <v>46</v>
      </c>
      <c r="N45" s="25">
        <f t="shared" si="0"/>
        <v>0.8043478260869565</v>
      </c>
      <c r="O45" s="28">
        <v>60.68</v>
      </c>
      <c r="P45" s="33">
        <f>41/45</f>
        <v>0.9111111111111111</v>
      </c>
      <c r="Q45" s="11" t="s">
        <v>27</v>
      </c>
      <c r="R45" s="44" t="s">
        <v>46</v>
      </c>
      <c r="S45" s="10"/>
    </row>
    <row r="46" spans="1:18" ht="14.25">
      <c r="A46" s="19"/>
      <c r="B46" s="19"/>
      <c r="C46" s="19"/>
      <c r="D46" s="19"/>
      <c r="E46" s="19"/>
      <c r="F46" s="19"/>
      <c r="G46" s="19"/>
      <c r="H46" s="19"/>
      <c r="I46" s="19"/>
      <c r="J46" s="35"/>
      <c r="K46" s="35"/>
      <c r="L46" s="35"/>
      <c r="M46" s="35"/>
      <c r="N46" s="35"/>
      <c r="O46" s="36"/>
      <c r="P46" s="37"/>
      <c r="Q46" s="35"/>
      <c r="R46" s="19"/>
    </row>
    <row r="47" spans="1:18" ht="29.25" customHeight="1">
      <c r="A47" s="20" t="s">
        <v>83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8"/>
      <c r="P47" s="39"/>
      <c r="Q47" s="20"/>
      <c r="R47" s="20"/>
    </row>
    <row r="48" spans="1:18" ht="18.75">
      <c r="A48" s="21" t="s">
        <v>84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40"/>
      <c r="P48" s="41"/>
      <c r="Q48" s="21"/>
      <c r="R48" s="21"/>
    </row>
  </sheetData>
  <sheetProtection/>
  <mergeCells count="4">
    <mergeCell ref="A1:D1"/>
    <mergeCell ref="A2:R2"/>
    <mergeCell ref="A47:R47"/>
    <mergeCell ref="A48:R48"/>
  </mergeCells>
  <printOptions horizontalCentered="1"/>
  <pageMargins left="0.75" right="0.75" top="1" bottom="1" header="0.5" footer="0.5"/>
  <pageSetup horizontalDpi="600" verticalDpi="600" orientation="landscape" paperSize="9" scale="65"/>
  <headerFooter alignWithMargins="0">
    <oddHeader>&amp;C&amp;"宋体,加粗"&amp;14 2009年度台湾、港澳及华侨学生奖学金汇总表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黄宗喜</cp:lastModifiedBy>
  <cp:lastPrinted>2009-11-18T00:33:33Z</cp:lastPrinted>
  <dcterms:created xsi:type="dcterms:W3CDTF">2008-11-10T03:38:12Z</dcterms:created>
  <dcterms:modified xsi:type="dcterms:W3CDTF">2016-12-23T07:38:01Z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